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tabRatio="573" firstSheet="1" activeTab="2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<sst xmlns="http://schemas.openxmlformats.org/spreadsheetml/2006/main" count="1028" uniqueCount="870">
  <si>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</si>
  <si>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</si>
  <si>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</si>
  <si>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</si>
  <si>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</si>
  <si>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</si>
  <si>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</si>
  <si>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</si>
  <si>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</si>
  <si>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</si>
  <si>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</si>
  <si>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</si>
  <si>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</si>
  <si>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</si>
  <si>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</si>
  <si>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</si>
  <si>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</si>
  <si>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</si>
  <si>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</si>
  <si>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</si>
  <si>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</si>
  <si>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</si>
  <si>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</si>
  <si>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</si>
  <si>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</si>
  <si>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</si>
  <si>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</si>
  <si>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</si>
  <si>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</si>
  <si>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</si>
  <si>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</si>
  <si>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</si>
  <si>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</si>
  <si>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</si>
  <si>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</si>
  <si>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</si>
  <si>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</si>
  <si>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</si>
  <si>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</si>
  <si>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</si>
  <si>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</si>
  <si>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</si>
  <si>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</si>
  <si>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</si>
  <si>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</si>
  <si>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</si>
  <si>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</si>
  <si>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</si>
  <si>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</si>
  <si>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</si>
  <si>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</si>
  <si>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</si>
  <si>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</si>
  <si>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</si>
  <si>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</si>
  <si>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</si>
  <si>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</si>
  <si>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</si>
  <si>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</si>
  <si>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</si>
  <si>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</si>
  <si>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</si>
  <si>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</si>
  <si>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</si>
  <si>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</si>
  <si>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</si>
  <si>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</si>
  <si>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</si>
  <si>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</si>
  <si>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</si>
  <si>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</si>
  <si>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</si>
  <si>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</si>
  <si>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</si>
  <si>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</si>
  <si>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</si>
  <si>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</si>
  <si>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</si>
  <si>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</si>
  <si>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</si>
  <si>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</si>
  <si>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</si>
  <si>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</si>
  <si>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</si>
  <si>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</si>
  <si>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</si>
  <si>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</si>
  <si>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</si>
  <si>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</si>
  <si>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</si>
  <si>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</si>
  <si>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</si>
  <si>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</si>
  <si>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</si>
  <si>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</si>
  <si>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</si>
  <si>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</si>
  <si>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</si>
  <si>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</si>
  <si>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</si>
  <si>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</si>
  <si>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</si>
  <si>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</si>
  <si>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</si>
  <si>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</si>
  <si>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</si>
  <si>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</si>
  <si>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</si>
  <si>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</si>
  <si>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</si>
  <si>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</si>
  <si>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</si>
  <si>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</si>
  <si>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</si>
  <si>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</si>
  <si>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</si>
  <si>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</si>
  <si>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</si>
  <si>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</si>
  <si>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</si>
  <si>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</si>
  <si>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</si>
  <si>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</si>
  <si>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</si>
  <si>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</si>
  <si>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</si>
  <si>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</si>
  <si>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</si>
  <si>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</si>
  <si>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</si>
  <si>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</si>
  <si>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</si>
  <si>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</si>
  <si>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</si>
  <si>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</si>
  <si>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</si>
  <si>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</si>
  <si>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</si>
  <si>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</si>
  <si>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</si>
  <si>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</si>
  <si>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</si>
  <si>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</si>
  <si>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</si>
  <si>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</si>
  <si>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</si>
  <si>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</si>
  <si>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</si>
  <si>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</si>
  <si>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</si>
  <si>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</si>
  <si>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</si>
  <si>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</si>
  <si>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</si>
  <si>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</si>
  <si>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</si>
  <si>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</si>
  <si>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</si>
  <si>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</si>
  <si>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</si>
  <si>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</si>
  <si>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</si>
  <si>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</si>
  <si>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</si>
  <si>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</si>
  <si>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</si>
  <si>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</si>
  <si>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</si>
  <si>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</si>
  <si>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</si>
  <si>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</si>
  <si>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</si>
  <si>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</si>
  <si>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</si>
  <si>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</si>
  <si>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</si>
  <si>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</si>
  <si>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</si>
  <si>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</si>
  <si>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</si>
  <si>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</si>
  <si>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</si>
  <si>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</si>
  <si>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</si>
  <si>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</si>
  <si>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</si>
  <si>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</si>
  <si>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</si>
  <si>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</si>
  <si>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</si>
  <si>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</si>
  <si>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</si>
  <si>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</si>
  <si>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</si>
  <si>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</si>
  <si>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</si>
  <si>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</si>
  <si>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</si>
  <si>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</si>
  <si>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</si>
  <si>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</si>
  <si>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</si>
  <si>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</si>
  <si>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</si>
  <si>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</si>
  <si>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</si>
  <si>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</si>
  <si>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</si>
  <si>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</si>
  <si>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</si>
  <si>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</si>
  <si>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</si>
  <si>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</si>
  <si>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</si>
  <si>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</si>
  <si>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</si>
  <si>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</si>
  <si>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</si>
  <si>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</si>
  <si>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</si>
  <si>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</si>
  <si>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</si>
  <si>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</si>
  <si>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</si>
  <si>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</si>
  <si>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</si>
  <si>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</si>
  <si>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</si>
  <si>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</si>
  <si>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</si>
  <si>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</si>
  <si>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</si>
  <si>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</si>
  <si>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</si>
  <si>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</si>
  <si>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</si>
  <si>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</si>
  <si>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</si>
  <si>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</si>
  <si>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</si>
  <si>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</si>
  <si>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</si>
  <si>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</si>
  <si>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</si>
  <si>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</si>
  <si>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</si>
  <si>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</si>
  <si>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</si>
  <si>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</si>
  <si>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</si>
  <si>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</si>
  <si>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</si>
  <si>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</si>
  <si>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</si>
  <si>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</si>
  <si>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</si>
  <si>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</si>
  <si>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</si>
  <si>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</si>
  <si>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</si>
  <si>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</si>
  <si>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</si>
  <si>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</si>
  <si>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</si>
  <si>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</si>
  <si>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</si>
  <si>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</si>
  <si>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</si>
  <si>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</si>
  <si>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</si>
  <si>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</si>
  <si>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</si>
  <si>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</si>
  <si>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</si>
  <si>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</si>
  <si>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</si>
  <si>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</si>
  <si>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</si>
  <si>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</si>
  <si>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</si>
  <si>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</si>
  <si>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</si>
  <si>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</si>
  <si>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</si>
  <si>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</si>
  <si>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</si>
  <si>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</si>
  <si>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</si>
  <si>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</si>
  <si>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</si>
  <si>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</si>
  <si>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</si>
  <si>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</si>
  <si>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</si>
  <si>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</si>
  <si>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</si>
  <si>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</si>
  <si>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</si>
  <si>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</si>
  <si>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</si>
  <si>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</si>
  <si>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</si>
  <si>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</si>
  <si>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</si>
  <si>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</si>
  <si>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</si>
  <si>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</si>
  <si>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</si>
  <si>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</si>
  <si>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</si>
  <si>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</si>
  <si>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</si>
  <si>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</si>
  <si>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</si>
  <si>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</si>
  <si>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</si>
  <si>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</si>
  <si>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</si>
  <si>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</si>
  <si>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</si>
  <si>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</si>
  <si>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</si>
  <si>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</si>
  <si>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</si>
  <si>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</si>
  <si>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</si>
  <si>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</si>
  <si>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</si>
  <si>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</si>
  <si>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</si>
  <si>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</si>
  <si>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</si>
  <si>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</si>
  <si>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</si>
  <si>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</si>
  <si>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</si>
  <si>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</si>
  <si>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</si>
  <si>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</si>
  <si>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</si>
  <si>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</si>
  <si>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</si>
  <si>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</si>
  <si>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</si>
  <si>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</si>
  <si>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</si>
  <si>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</si>
  <si>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</si>
  <si>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</si>
  <si>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</si>
  <si>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</si>
  <si>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</si>
  <si>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</si>
  <si>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</si>
  <si>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</si>
  <si>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</si>
  <si>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</si>
  <si>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</si>
  <si>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</si>
  <si>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</si>
  <si>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</si>
  <si>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</si>
  <si>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</si>
  <si>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</si>
  <si>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</si>
  <si>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</si>
  <si>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</si>
  <si>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</si>
  <si>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</si>
  <si>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</si>
  <si>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</si>
  <si>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</si>
  <si>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</si>
  <si>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</si>
  <si>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</si>
  <si>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</si>
  <si>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</si>
  <si>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</si>
  <si>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</si>
  <si>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</si>
  <si>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</si>
  <si>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</si>
  <si>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</si>
  <si>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</si>
  <si>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</si>
  <si>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</si>
  <si>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</si>
  <si>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</si>
  <si>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</si>
  <si>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</si>
  <si>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</si>
  <si>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</si>
  <si>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</si>
  <si>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</si>
  <si>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</si>
  <si>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</si>
  <si>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</si>
  <si>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</si>
  <si>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</si>
  <si>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</si>
  <si>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</si>
  <si>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</si>
  <si>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</si>
  <si>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</si>
  <si>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</si>
  <si>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</si>
  <si>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</si>
  <si>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</si>
  <si>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</si>
  <si>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</si>
  <si>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</si>
  <si>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</si>
  <si>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</si>
  <si>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</si>
  <si>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</si>
  <si>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</si>
  <si>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</si>
  <si>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</si>
  <si>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</si>
  <si>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</si>
  <si>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</si>
  <si>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</si>
  <si>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</si>
  <si>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</si>
  <si>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</si>
  <si>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</si>
  <si>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</si>
  <si>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</si>
  <si>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</si>
  <si>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</si>
  <si>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</si>
  <si>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</si>
  <si>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</si>
  <si>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</si>
  <si>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</si>
  <si>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</si>
  <si>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</si>
  <si>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</si>
  <si>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</si>
  <si>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</si>
  <si>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</si>
  <si>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</si>
  <si>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</si>
  <si>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</si>
  <si>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</si>
  <si>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</si>
  <si>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</si>
  <si>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</si>
  <si>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</si>
  <si>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</si>
  <si>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</si>
  <si>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</si>
  <si>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</si>
  <si>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</si>
  <si>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</si>
  <si>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</si>
  <si>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</si>
  <si>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</si>
  <si>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</si>
  <si>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</si>
  <si>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</si>
  <si>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</si>
  <si>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</si>
  <si>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</si>
  <si>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</si>
  <si>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</si>
  <si>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</si>
  <si>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</si>
  <si>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</si>
  <si>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</si>
  <si>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</si>
  <si>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</si>
  <si>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</si>
  <si>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</si>
  <si>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</si>
  <si>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</si>
  <si>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</si>
  <si>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</si>
  <si>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</si>
  <si>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</si>
  <si>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</si>
  <si>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</si>
  <si>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</si>
  <si>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</si>
  <si>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</si>
  <si>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</si>
  <si>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</si>
  <si>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</si>
  <si>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</si>
  <si>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</si>
  <si>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</si>
  <si>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</si>
  <si>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</si>
  <si>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</si>
  <si>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</si>
  <si>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</si>
  <si>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</si>
  <si>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</si>
  <si>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</si>
  <si>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</si>
  <si>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</si>
  <si>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</si>
  <si>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</si>
  <si>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</si>
  <si>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</si>
  <si>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</si>
  <si>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</si>
  <si>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</si>
  <si>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</si>
  <si>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</si>
  <si>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</si>
  <si>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</si>
  <si>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</si>
  <si>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</si>
  <si>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</si>
  <si>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</si>
  <si>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</si>
  <si>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</si>
  <si>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</si>
  <si>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</si>
  <si>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</si>
  <si>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</si>
  <si>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</si>
  <si>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</si>
  <si>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</si>
  <si>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</si>
  <si>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</si>
  <si>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</si>
  <si>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</si>
  <si>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</si>
  <si>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</si>
  <si>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</si>
  <si>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</si>
  <si>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</si>
  <si>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</si>
  <si>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</si>
  <si>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</si>
  <si>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</si>
  <si>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</si>
  <si>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</si>
  <si>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</si>
  <si>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</si>
  <si>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</si>
  <si>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</si>
  <si>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</si>
  <si>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</si>
  <si>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</si>
  <si>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</si>
  <si>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</si>
  <si>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</si>
  <si>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</si>
  <si>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</si>
  <si>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</si>
  <si>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</si>
  <si>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</si>
  <si>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</si>
  <si>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</si>
  <si>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</si>
  <si>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</si>
  <si>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</si>
  <si>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</si>
  <si>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</si>
  <si>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</si>
  <si>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</si>
  <si>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</si>
  <si>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</si>
  <si>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</si>
  <si>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</si>
  <si>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</si>
  <si>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</si>
  <si>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</si>
  <si>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</si>
  <si>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</si>
  <si>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</si>
  <si>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</si>
  <si>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</si>
  <si>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</si>
  <si>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</si>
  <si>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</si>
  <si>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</si>
  <si>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</si>
  <si>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</si>
  <si>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</si>
  <si>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</si>
  <si>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</si>
  <si>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</si>
  <si>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</si>
  <si>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</si>
  <si>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</si>
  <si>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</si>
  <si>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</si>
  <si>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</si>
  <si>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</si>
  <si>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</si>
  <si>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</si>
  <si>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</si>
  <si>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</si>
  <si>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</si>
  <si>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</si>
  <si>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</si>
  <si>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</si>
  <si>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</si>
  <si>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</si>
  <si>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</si>
  <si>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</si>
  <si>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</si>
  <si>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</si>
  <si>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</si>
  <si>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</si>
  <si>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</si>
  <si>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</si>
  <si>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</si>
  <si>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</si>
  <si>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</si>
  <si>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</si>
  <si>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</si>
  <si>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</si>
  <si>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</si>
  <si>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</si>
  <si>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</si>
  <si>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</si>
  <si>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</si>
  <si>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</si>
  <si>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</si>
  <si>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</si>
  <si>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</si>
  <si>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</si>
  <si>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</si>
  <si>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</si>
  <si>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</si>
  <si>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</si>
  <si>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</si>
  <si>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</si>
  <si>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</si>
  <si>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</si>
  <si>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</si>
  <si>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</si>
  <si>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</si>
  <si>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</si>
  <si>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</si>
  <si>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</si>
  <si>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</si>
  <si>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</si>
  <si>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</si>
  <si>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</si>
  <si>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</si>
  <si>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</si>
  <si>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</si>
  <si>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</si>
  <si>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</si>
  <si>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</si>
  <si>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</si>
  <si>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</si>
  <si>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</si>
  <si>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</si>
  <si>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</si>
  <si>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</si>
  <si>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</si>
  <si>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</si>
  <si>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</si>
  <si>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</si>
  <si>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</si>
  <si>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</si>
  <si>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</si>
  <si>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</si>
  <si>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</si>
  <si>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</si>
  <si>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</si>
  <si>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</si>
  <si>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</si>
  <si>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</si>
  <si>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</si>
  <si>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</si>
  <si>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</si>
  <si>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</si>
  <si>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</si>
  <si>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</si>
  <si>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</si>
  <si>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</si>
  <si>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</si>
  <si>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</si>
  <si>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</si>
  <si>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</si>
  <si>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</si>
  <si>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</si>
  <si>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</si>
  <si>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</si>
  <si>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</si>
  <si>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</si>
  <si>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</si>
  <si>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</si>
  <si>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</si>
  <si>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</si>
  <si>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</si>
  <si>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</si>
  <si>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</si>
  <si>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</si>
  <si>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</si>
  <si>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</si>
  <si>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</si>
  <si>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</si>
  <si>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</si>
  <si>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</si>
  <si>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</si>
  <si>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</si>
  <si>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</si>
  <si>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</si>
  <si>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</si>
  <si>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</si>
  <si>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</si>
  <si>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</si>
  <si>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</si>
  <si>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</si>
  <si>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</si>
  <si>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</si>
  <si>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</si>
  <si>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</si>
  <si>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</si>
  <si>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</si>
  <si>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</si>
  <si>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</si>
  <si>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</si>
  <si>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</si>
  <si>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</si>
  <si>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</si>
  <si>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</si>
  <si>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</si>
  <si>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</si>
  <si>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</si>
  <si>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</si>
  <si>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</si>
  <si>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</si>
  <si>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</si>
  <si>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</si>
  <si>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</si>
  <si>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</si>
  <si>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</si>
  <si>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</si>
  <si>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</si>
  <si>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</si>
  <si>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</si>
  <si>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</si>
  <si>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</si>
  <si>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</si>
  <si>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</si>
  <si>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</si>
  <si>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</si>
  <si>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</si>
  <si>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</si>
  <si>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</si>
  <si>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</si>
  <si>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</si>
  <si>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</si>
  <si>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</si>
  <si>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</si>
  <si>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</si>
  <si>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</si>
  <si>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</si>
  <si>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</si>
  <si>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</si>
  <si>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</si>
  <si>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</si>
  <si>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</si>
  <si>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</si>
  <si>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</si>
  <si>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</si>
  <si>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</si>
  <si>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</si>
  <si>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</si>
  <si>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</si>
  <si>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</si>
  <si>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</si>
  <si>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</si>
  <si>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</si>
  <si>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</si>
  <si>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</si>
  <si>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</si>
  <si>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</si>
  <si>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</si>
  <si>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</si>
  <si>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</si>
  <si>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</si>
  <si>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</si>
  <si>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</si>
  <si>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</si>
  <si>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</si>
  <si>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</si>
  <si>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</si>
  <si>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</si>
  <si>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</si>
  <si>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</si>
  <si>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</si>
  <si>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</si>
  <si>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</si>
  <si>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</si>
  <si>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</si>
  <si>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</si>
  <si>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</si>
  <si>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</si>
  <si>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</si>
  <si>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</si>
  <si>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</si>
  <si>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</si>
  <si>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</si>
  <si>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</si>
  <si>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</si>
  <si>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</si>
  <si>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</si>
  <si>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</si>
  <si>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</si>
  <si>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</si>
  <si>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</si>
  <si>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</si>
  <si>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</si>
  <si>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</si>
  <si>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</si>
  <si>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</si>
  <si>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</si>
  <si>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</si>
  <si>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</si>
  <si>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</si>
  <si>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</si>
  <si>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</si>
  <si>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</si>
  <si>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</si>
  <si>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</si>
  <si>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</si>
  <si>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</si>
  <si>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</si>
  <si>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</si>
  <si>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</si>
  <si>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</si>
  <si>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</si>
  <si>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</si>
  <si>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</si>
  <si>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</si>
  <si>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</si>
  <si>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</si>
  <si>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</si>
  <si>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</si>
  <si>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</si>
  <si>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</si>
  <si>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</si>
  <si>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</si>
  <si>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</si>
  <si>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</si>
  <si>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</si>
  <si>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</si>
  <si>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</si>
  <si>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</si>
  <si>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</si>
  <si>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>Съставител:Р. Спасова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</si>
  <si>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</si>
  <si>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</si>
  <si>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</si>
  <si>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</si>
  <si>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</si>
  <si>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</si>
  <si>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</si>
  <si>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</si>
  <si>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</si>
  <si>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</si>
  <si>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</si>
  <si>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</si>
  <si>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</si>
  <si>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Дата на съставя 26.10.2010</t>
  </si>
  <si>
    <r>
      <t xml:space="preserve">Отчетен период:  ДЕВЕТМЕСЕЧИЕ 2010 ГОДИНА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</si>
  <si>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         26.10.2010</t>
  </si>
  <si>
    <t xml:space="preserve">Дата  на съставяне  26.10.2010                                                    </t>
  </si>
  <si>
    <t>ТРЕТО ТРИМЕСЕЧИЕ НА 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</si>
</sst>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4" fillId="0" borderId="0" xfId="24" applyNumberFormat="1" applyFont="1" applyAlignment="1" applyProtection="1">
      <alignment horizontal="left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2">
      <selection activeCell="H51" sqref="H51"/>
    </sheetView>
  </sheetViews>
  <sheetFormatPr defaultColWidth="9.0039062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75390625" style="539" customWidth="1"/>
    <col min="5" max="5" width="37.25390625" style="562" customWidth="1"/>
    <col min="6" max="6" width="9.00390625" style="562" customWidth="1"/>
    <col min="7" max="7" width="11.75390625" style="539" customWidth="1"/>
    <col min="8" max="8" width="13.125" style="539" customWidth="1"/>
    <col min="9" max="16384" width="9.2539062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578" t="str">
        <f>'справка №1-БАЛАНС'!E3</f>
        <v> </v>
      </c>
      <c r="C2" s="578"/>
      <c r="D2" s="578"/>
      <c r="E2" s="578"/>
      <c r="F2" s="580" t="s">
        <v>2</v>
      </c>
      <c r="G2" s="580"/>
      <c r="H2" s="520">
        <f>'справка №1-БАЛАНС'!H3</f>
        <v>114037650</v>
      </c>
    </row>
    <row r="3" spans="1:8" ht="15">
      <c r="A3" s="461" t="s">
        <v>273</v>
      </c>
      <c r="B3" s="578" t="str">
        <f>'справка №1-БАЛАНС'!E4</f>
        <v> </v>
      </c>
      <c r="C3" s="578"/>
      <c r="D3" s="578"/>
      <c r="E3" s="578"/>
      <c r="F3" s="540" t="s">
        <v>3</v>
      </c>
      <c r="G3" s="521"/>
      <c r="H3" s="521" t="str">
        <f>'справка №1-БАЛАНС'!H4</f>
        <v> </v>
      </c>
    </row>
    <row r="4" spans="1:8" ht="17.25" customHeight="1">
      <c r="A4" s="461" t="s">
        <v>4</v>
      </c>
      <c r="B4" s="579" t="str">
        <f>'справка №1-БАЛАНС'!E5</f>
        <v> </v>
      </c>
      <c r="C4" s="579"/>
      <c r="D4" s="579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>
        <v>0</v>
      </c>
      <c r="D9" s="44"/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33</v>
      </c>
      <c r="D10" s="44">
        <v>34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43</v>
      </c>
      <c r="D11" s="44">
        <v>60</v>
      </c>
      <c r="E11" s="297" t="s">
        <v>291</v>
      </c>
      <c r="F11" s="543" t="s">
        <v>292</v>
      </c>
      <c r="G11" s="544"/>
      <c r="H11" s="544"/>
    </row>
    <row r="12" spans="1:8" ht="12">
      <c r="A12" s="295" t="s">
        <v>293</v>
      </c>
      <c r="B12" s="296" t="s">
        <v>294</v>
      </c>
      <c r="C12" s="44">
        <v>16</v>
      </c>
      <c r="D12" s="44">
        <v>9</v>
      </c>
      <c r="E12" s="297" t="s">
        <v>77</v>
      </c>
      <c r="F12" s="543" t="s">
        <v>295</v>
      </c>
      <c r="G12" s="544">
        <v>13</v>
      </c>
      <c r="H12" s="544">
        <v>13</v>
      </c>
    </row>
    <row r="13" spans="1:18" ht="12">
      <c r="A13" s="295" t="s">
        <v>296</v>
      </c>
      <c r="B13" s="296" t="s">
        <v>297</v>
      </c>
      <c r="C13" s="44">
        <v>2</v>
      </c>
      <c r="D13" s="44">
        <v>2</v>
      </c>
      <c r="E13" s="298" t="s">
        <v>50</v>
      </c>
      <c r="F13" s="545" t="s">
        <v>298</v>
      </c>
      <c r="G13" s="542">
        <f>SUM(G9:G12)</f>
        <v>13</v>
      </c>
      <c r="H13" s="542">
        <f>SUM(H9:H12)</f>
        <v>13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>
        <v>0</v>
      </c>
      <c r="D14" s="44"/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3084</v>
      </c>
      <c r="D16" s="45">
        <v>11</v>
      </c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3178</v>
      </c>
      <c r="D19" s="47">
        <f>SUM(D9:D15)+D16</f>
        <v>116</v>
      </c>
      <c r="E19" s="301" t="s">
        <v>315</v>
      </c>
      <c r="F19" s="546" t="s">
        <v>316</v>
      </c>
      <c r="G19" s="544"/>
      <c r="H19" s="544"/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>
        <v>0</v>
      </c>
    </row>
    <row r="22" spans="1:8" ht="24">
      <c r="A22" s="301" t="s">
        <v>322</v>
      </c>
      <c r="B22" s="302" t="s">
        <v>323</v>
      </c>
      <c r="C22" s="44"/>
      <c r="D22" s="44">
        <v>1</v>
      </c>
      <c r="E22" s="301" t="s">
        <v>324</v>
      </c>
      <c r="F22" s="546" t="s">
        <v>325</v>
      </c>
      <c r="G22" s="544"/>
      <c r="H22" s="544">
        <v>0</v>
      </c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/>
      <c r="D24" s="44"/>
      <c r="E24" s="298" t="s">
        <v>102</v>
      </c>
      <c r="F24" s="548" t="s">
        <v>332</v>
      </c>
      <c r="G24" s="542">
        <f>SUM(G19:G23)</f>
        <v>0</v>
      </c>
      <c r="H24" s="542">
        <f>SUM(H19:H23)</f>
        <v>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/>
      <c r="D25" s="44"/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0</v>
      </c>
      <c r="D26" s="47">
        <f>SUM(D22:D25)</f>
        <v>1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3178</v>
      </c>
      <c r="D28" s="48">
        <f>D26+D19</f>
        <v>117</v>
      </c>
      <c r="E28" s="125" t="s">
        <v>337</v>
      </c>
      <c r="F28" s="548" t="s">
        <v>338</v>
      </c>
      <c r="G28" s="542">
        <f>G13+G15+G24</f>
        <v>13</v>
      </c>
      <c r="H28" s="542">
        <f>H13+H15+H24</f>
        <v>13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3165</v>
      </c>
      <c r="H30" s="51">
        <f>IF((D28-H28)&gt;0,D28-H28,0)</f>
        <v>104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838</v>
      </c>
      <c r="B31" s="303" t="s">
        <v>343</v>
      </c>
      <c r="C31" s="44"/>
      <c r="D31" s="44"/>
      <c r="E31" s="293" t="s">
        <v>841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3178</v>
      </c>
      <c r="D33" s="47">
        <f>D28+D31+D32</f>
        <v>117</v>
      </c>
      <c r="E33" s="125" t="s">
        <v>351</v>
      </c>
      <c r="F33" s="548" t="s">
        <v>352</v>
      </c>
      <c r="G33" s="51">
        <f>G32+G31+G28</f>
        <v>13</v>
      </c>
      <c r="H33" s="51">
        <f>H32+H31+H28</f>
        <v>13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3165</v>
      </c>
      <c r="H34" s="542">
        <f>IF((D33-H33)&gt;0,D33-H33,0)</f>
        <v>104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/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0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3165</v>
      </c>
      <c r="H39" s="553">
        <f>IF(H34&gt;0,IF(D35+H34&lt;0,0,D35+H34),IF(D34-D35&lt;0,D35-D34,0))</f>
        <v>104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5" t="s">
        <v>375</v>
      </c>
      <c r="G41" s="50">
        <f>IF(C39=0,IF(G39-G40&gt;0,G39-G40+C40,0),IF(C39-C40&lt;0,C40-C39+G40,0))</f>
        <v>3165</v>
      </c>
      <c r="H41" s="50">
        <f>IF(D39=0,IF(H39-H40&gt;0,H39-H40+D40,0),IF(D39-D40&lt;0,D40-D39+H40,0))</f>
        <v>104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3178</v>
      </c>
      <c r="D42" s="51">
        <f>D33+D35+D39</f>
        <v>117</v>
      </c>
      <c r="E42" s="126" t="s">
        <v>378</v>
      </c>
      <c r="F42" s="127" t="s">
        <v>379</v>
      </c>
      <c r="G42" s="51">
        <f>G39+G33</f>
        <v>3178</v>
      </c>
      <c r="H42" s="51">
        <f>H39+H33</f>
        <v>117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1"/>
      <c r="C43" s="422"/>
      <c r="D43" s="422"/>
      <c r="E43" s="423"/>
      <c r="F43" s="554"/>
      <c r="G43" s="422"/>
      <c r="H43" s="422"/>
    </row>
    <row r="44" spans="1:8" ht="12">
      <c r="A44" s="311"/>
      <c r="B44" s="421"/>
      <c r="C44" s="422"/>
      <c r="D44" s="422"/>
      <c r="E44" s="423"/>
      <c r="F44" s="554"/>
      <c r="G44" s="422"/>
      <c r="H44" s="422"/>
    </row>
    <row r="45" spans="1:8" ht="12">
      <c r="A45" s="581" t="s">
        <v>845</v>
      </c>
      <c r="B45" s="581"/>
      <c r="C45" s="581"/>
      <c r="D45" s="581"/>
      <c r="E45" s="581"/>
      <c r="F45" s="554"/>
      <c r="G45" s="422"/>
      <c r="H45" s="422"/>
    </row>
    <row r="46" spans="1:8" ht="12">
      <c r="A46" s="311"/>
      <c r="B46" s="421"/>
      <c r="C46" s="422"/>
      <c r="D46" s="422"/>
      <c r="E46" s="423"/>
      <c r="F46" s="554"/>
      <c r="G46" s="422"/>
      <c r="H46" s="422"/>
    </row>
    <row r="47" spans="1:8" ht="12">
      <c r="A47" s="311"/>
      <c r="B47" s="421"/>
      <c r="C47" s="422"/>
      <c r="D47" s="422"/>
      <c r="E47" s="423"/>
      <c r="F47" s="554"/>
      <c r="G47" s="422"/>
      <c r="H47" s="422"/>
    </row>
    <row r="48" spans="1:15" ht="12">
      <c r="A48" s="497" t="s">
        <v>271</v>
      </c>
      <c r="B48" s="569">
        <v>40477</v>
      </c>
      <c r="C48" s="424"/>
      <c r="D48" s="576" t="s">
        <v>850</v>
      </c>
      <c r="E48" s="576"/>
      <c r="F48" s="576"/>
      <c r="G48" s="576"/>
      <c r="H48" s="576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2"/>
      <c r="D49" s="422"/>
      <c r="E49" s="554"/>
      <c r="F49" s="554"/>
      <c r="G49" s="557"/>
      <c r="H49" s="557"/>
    </row>
    <row r="50" spans="1:8" ht="12.75" customHeight="1">
      <c r="A50" s="555"/>
      <c r="B50" s="556"/>
      <c r="C50" s="424"/>
      <c r="D50" s="577" t="s">
        <v>857</v>
      </c>
      <c r="E50" s="577"/>
      <c r="F50" s="577"/>
      <c r="G50" s="577"/>
      <c r="H50" s="577"/>
    </row>
    <row r="51" spans="1:8" ht="12">
      <c r="A51" s="558"/>
      <c r="B51" s="554"/>
      <c r="C51" s="422"/>
      <c r="D51" s="422"/>
      <c r="E51" s="554"/>
      <c r="F51" s="554"/>
      <c r="G51" s="557"/>
      <c r="H51" s="557"/>
    </row>
    <row r="52" spans="1:8" ht="12">
      <c r="A52" s="558"/>
      <c r="B52" s="554"/>
      <c r="C52" s="422"/>
      <c r="D52" s="422"/>
      <c r="E52" s="554"/>
      <c r="F52" s="554"/>
      <c r="G52" s="557"/>
      <c r="H52" s="557"/>
    </row>
    <row r="53" spans="1:8" ht="12">
      <c r="A53" s="558"/>
      <c r="B53" s="554"/>
      <c r="C53" s="422"/>
      <c r="D53" s="422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5">
      <selection activeCell="A101" sqref="A101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2" t="s">
        <v>848</v>
      </c>
      <c r="B3" s="583"/>
      <c r="C3" s="583"/>
      <c r="D3" s="583"/>
      <c r="E3" s="456" t="s">
        <v>158</v>
      </c>
      <c r="F3" s="214" t="s">
        <v>2</v>
      </c>
      <c r="G3" s="170"/>
      <c r="H3" s="455">
        <v>114037650</v>
      </c>
    </row>
    <row r="4" spans="1:8" ht="15">
      <c r="A4" s="582" t="s">
        <v>847</v>
      </c>
      <c r="B4" s="586"/>
      <c r="C4" s="586"/>
      <c r="D4" s="586"/>
      <c r="E4" s="498" t="s">
        <v>158</v>
      </c>
      <c r="F4" s="584" t="s">
        <v>3</v>
      </c>
      <c r="G4" s="585"/>
      <c r="H4" s="455" t="s">
        <v>158</v>
      </c>
    </row>
    <row r="5" spans="1:8" ht="15">
      <c r="A5" s="582" t="s">
        <v>869</v>
      </c>
      <c r="B5" s="583"/>
      <c r="C5" s="583"/>
      <c r="D5" s="583"/>
      <c r="E5" s="499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402</v>
      </c>
      <c r="D12" s="149">
        <v>418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56</v>
      </c>
      <c r="D13" s="149">
        <v>69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320</v>
      </c>
      <c r="D14" s="149">
        <v>334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>
        <v>0</v>
      </c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>
        <v>40</v>
      </c>
      <c r="D17" s="149">
        <v>40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1445</v>
      </c>
      <c r="D19" s="153">
        <f>SUM(D11:D18)</f>
        <v>1488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-5994</v>
      </c>
      <c r="H27" s="152">
        <f>SUM(H28:H30)</f>
        <v>-5995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549</v>
      </c>
      <c r="H28" s="150">
        <v>548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-6543</v>
      </c>
      <c r="H29" s="313">
        <v>-6543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-3165</v>
      </c>
      <c r="H32" s="313"/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-9159</v>
      </c>
      <c r="H33" s="152">
        <f>H27+H31+H32</f>
        <v>-5995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836</v>
      </c>
      <c r="B34" s="241" t="s">
        <v>104</v>
      </c>
      <c r="C34" s="153">
        <f>SUM(C35:C38)</f>
        <v>0</v>
      </c>
      <c r="D34" s="153">
        <f>SUM(D35:D38)</f>
        <v>3078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>
        <v>3078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-490</v>
      </c>
      <c r="H36" s="152">
        <f>H25+H17+H33</f>
        <v>2674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3078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1445</v>
      </c>
      <c r="D55" s="153">
        <f>D19+D20+D21+D27+D32+D45+D51+D53+D54</f>
        <v>4566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>
        <v>85</v>
      </c>
      <c r="D58" s="149">
        <v>85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1628</v>
      </c>
      <c r="H61" s="152">
        <f>SUM(H62:H68)</f>
        <v>1582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85</v>
      </c>
      <c r="H62" s="150">
        <v>85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966</v>
      </c>
      <c r="H63" s="150">
        <v>966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87</v>
      </c>
      <c r="D64" s="153">
        <f>SUM(D58:D63)</f>
        <v>87</v>
      </c>
      <c r="E64" s="234" t="s">
        <v>199</v>
      </c>
      <c r="F64" s="239" t="s">
        <v>200</v>
      </c>
      <c r="G64" s="150">
        <v>220</v>
      </c>
      <c r="H64" s="150">
        <v>184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34</v>
      </c>
      <c r="H66" s="150">
        <v>23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31</v>
      </c>
      <c r="H67" s="150">
        <v>30</v>
      </c>
    </row>
    <row r="68" spans="1:8" ht="15">
      <c r="A68" s="232" t="s">
        <v>210</v>
      </c>
      <c r="B68" s="238" t="s">
        <v>211</v>
      </c>
      <c r="C68" s="149">
        <v>3</v>
      </c>
      <c r="D68" s="149">
        <v>1</v>
      </c>
      <c r="E68" s="234" t="s">
        <v>212</v>
      </c>
      <c r="F68" s="239" t="s">
        <v>213</v>
      </c>
      <c r="G68" s="150">
        <v>292</v>
      </c>
      <c r="H68" s="150">
        <v>294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411</v>
      </c>
      <c r="H69" s="150">
        <v>416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2039</v>
      </c>
      <c r="H71" s="159">
        <f>H59+H60+H61+H69+H70</f>
        <v>1998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/>
      <c r="D72" s="149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2</v>
      </c>
      <c r="D74" s="149">
        <v>6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5</v>
      </c>
      <c r="D75" s="153">
        <f>SUM(D67:D74)</f>
        <v>7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2039</v>
      </c>
      <c r="H79" s="160">
        <f>H71+H74+H75+H76</f>
        <v>1998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/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12</v>
      </c>
      <c r="D88" s="149">
        <v>12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12</v>
      </c>
      <c r="D91" s="153">
        <f>SUM(D87:D90)</f>
        <v>12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104</v>
      </c>
      <c r="D93" s="153">
        <f>D64+D75+D84+D91+D92</f>
        <v>106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1549</v>
      </c>
      <c r="D94" s="162">
        <f>D93+D55</f>
        <v>4672</v>
      </c>
      <c r="E94" s="444" t="s">
        <v>269</v>
      </c>
      <c r="F94" s="286" t="s">
        <v>270</v>
      </c>
      <c r="G94" s="163">
        <f>G36+G39+G55+G79</f>
        <v>1549</v>
      </c>
      <c r="H94" s="163">
        <f>H36+H39+H55+H79</f>
        <v>4672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837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4"/>
      <c r="F98" s="422"/>
      <c r="G98" s="422"/>
      <c r="H98" s="170"/>
      <c r="M98" s="155"/>
    </row>
    <row r="99" spans="1:8" ht="15">
      <c r="A99" s="569">
        <v>40477</v>
      </c>
      <c r="B99" s="424"/>
      <c r="C99" s="576" t="s">
        <v>864</v>
      </c>
      <c r="D99" s="576"/>
      <c r="E99" s="576"/>
      <c r="F99" s="576"/>
      <c r="G99" s="576"/>
      <c r="H99" s="170"/>
    </row>
    <row r="100" spans="1:7" ht="15" customHeight="1">
      <c r="A100" s="556"/>
      <c r="B100" s="422"/>
      <c r="C100" s="577" t="s">
        <v>857</v>
      </c>
      <c r="D100" s="577"/>
      <c r="E100" s="577"/>
      <c r="F100" s="577"/>
      <c r="G100" s="577"/>
    </row>
    <row r="101" spans="1:7" ht="12.75">
      <c r="A101" s="556"/>
      <c r="B101" s="424"/>
      <c r="C101" s="577"/>
      <c r="D101" s="577"/>
      <c r="E101" s="577"/>
      <c r="F101" s="577"/>
      <c r="G101" s="577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B16">
      <selection activeCell="C52" sqref="C52:D52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25390625" style="537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381</v>
      </c>
      <c r="B4" s="464" t="str">
        <f>'справка №1-БАЛАНС'!E3</f>
        <v> </v>
      </c>
      <c r="C4" s="535" t="s">
        <v>2</v>
      </c>
      <c r="D4" s="535">
        <f>'справка №1-БАЛАНС'!H3</f>
        <v>114037650</v>
      </c>
      <c r="E4" s="320"/>
      <c r="F4" s="320"/>
    </row>
    <row r="5" spans="1:4" ht="15">
      <c r="A5" s="464" t="s">
        <v>273</v>
      </c>
      <c r="B5" s="464" t="str">
        <f>'справка №1-БАЛАНС'!E4</f>
        <v> </v>
      </c>
      <c r="C5" s="536" t="s">
        <v>3</v>
      </c>
      <c r="D5" s="535" t="str">
        <f>'справка №1-БАЛАНС'!H4</f>
        <v> </v>
      </c>
    </row>
    <row r="6" spans="1:6" ht="12" customHeight="1">
      <c r="A6" s="465" t="s">
        <v>4</v>
      </c>
      <c r="B6" s="500" t="str">
        <f>'справка №1-БАЛАНС'!E5</f>
        <v> </v>
      </c>
      <c r="C6" s="466"/>
      <c r="D6" s="467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12</v>
      </c>
      <c r="D10" s="52">
        <v>24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-3</v>
      </c>
      <c r="D11" s="52">
        <v>-19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-5</v>
      </c>
      <c r="D13" s="52">
        <v>-3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-4</v>
      </c>
      <c r="D19" s="52"/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0</v>
      </c>
      <c r="D20" s="53">
        <f>SUM(D10:D19)</f>
        <v>2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/>
      <c r="D41" s="52">
        <v>-1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0</v>
      </c>
      <c r="D42" s="53">
        <f>SUM(D34:D41)</f>
        <v>-1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0</v>
      </c>
      <c r="D43" s="53">
        <f>D42+D32+D20</f>
        <v>1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12</v>
      </c>
      <c r="D44" s="130">
        <v>11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12</v>
      </c>
      <c r="D45" s="53">
        <f>D44+D43</f>
        <v>12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/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12</v>
      </c>
      <c r="D47" s="54">
        <v>12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70">
        <v>40477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851</v>
      </c>
      <c r="C50" s="587"/>
      <c r="D50" s="587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858</v>
      </c>
      <c r="C52" s="587"/>
      <c r="D52" s="587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1">
      <selection activeCell="A38" sqref="A38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6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590" t="str">
        <f>'справка №1-БАЛАНС'!E3</f>
        <v> </v>
      </c>
      <c r="C3" s="590"/>
      <c r="D3" s="590"/>
      <c r="E3" s="590"/>
      <c r="F3" s="590"/>
      <c r="G3" s="590"/>
      <c r="H3" s="590"/>
      <c r="I3" s="590"/>
      <c r="J3" s="470"/>
      <c r="K3" s="574" t="s">
        <v>2</v>
      </c>
      <c r="L3" s="574"/>
      <c r="M3" s="472">
        <f>'справка №1-БАЛАНС'!H3</f>
        <v>114037650</v>
      </c>
      <c r="N3" s="1"/>
    </row>
    <row r="4" spans="1:15" s="526" customFormat="1" ht="13.5" customHeight="1">
      <c r="A4" s="461" t="s">
        <v>458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4"/>
      <c r="K4" s="575" t="s">
        <v>3</v>
      </c>
      <c r="L4" s="575"/>
      <c r="M4" s="472" t="str">
        <f>'справка №1-БАЛАНС'!H4</f>
        <v> </v>
      </c>
      <c r="N4" s="2"/>
      <c r="O4" s="2"/>
    </row>
    <row r="5" spans="1:14" s="526" customFormat="1" ht="12.75" customHeight="1">
      <c r="A5" s="461" t="s">
        <v>4</v>
      </c>
      <c r="B5" s="572" t="str">
        <f>'справка №1-БАЛАНС'!E5</f>
        <v> </v>
      </c>
      <c r="C5" s="572"/>
      <c r="D5" s="572"/>
      <c r="E5" s="572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7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548</v>
      </c>
      <c r="J11" s="56">
        <f>'справка №1-БАЛАНС'!H29+'справка №1-БАЛАНС'!H32</f>
        <v>-6543</v>
      </c>
      <c r="K11" s="58"/>
      <c r="L11" s="341">
        <f>SUM(C11:K11)</f>
        <v>2674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548</v>
      </c>
      <c r="J15" s="59">
        <f t="shared" si="2"/>
        <v>-6543</v>
      </c>
      <c r="K15" s="59">
        <f t="shared" si="2"/>
        <v>0</v>
      </c>
      <c r="L15" s="341">
        <f t="shared" si="1"/>
        <v>2674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-3165</v>
      </c>
      <c r="K16" s="58"/>
      <c r="L16" s="341">
        <f t="shared" si="1"/>
        <v>-3165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548</v>
      </c>
      <c r="J29" s="57">
        <f t="shared" si="6"/>
        <v>-9708</v>
      </c>
      <c r="K29" s="57">
        <f t="shared" si="6"/>
        <v>0</v>
      </c>
      <c r="L29" s="341">
        <f t="shared" si="1"/>
        <v>-491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>
        <v>1</v>
      </c>
      <c r="J31" s="58"/>
      <c r="K31" s="58"/>
      <c r="L31" s="341">
        <f t="shared" si="1"/>
        <v>1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549</v>
      </c>
      <c r="J32" s="57">
        <f t="shared" si="7"/>
        <v>-9708</v>
      </c>
      <c r="K32" s="57">
        <f t="shared" si="7"/>
        <v>0</v>
      </c>
      <c r="L32" s="341">
        <f t="shared" si="1"/>
        <v>-490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73" t="s">
        <v>846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8" t="s">
        <v>868</v>
      </c>
      <c r="B38" s="18"/>
      <c r="C38" s="14"/>
      <c r="D38" s="589" t="s">
        <v>856</v>
      </c>
      <c r="E38" s="589"/>
      <c r="F38" s="589"/>
      <c r="G38" s="589"/>
      <c r="H38" s="589"/>
      <c r="I38" s="589"/>
      <c r="J38" s="14" t="s">
        <v>859</v>
      </c>
      <c r="K38" s="14"/>
      <c r="L38" s="589" t="s">
        <v>860</v>
      </c>
      <c r="M38" s="589"/>
      <c r="N38" s="10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8">
      <selection activeCell="B44" sqref="B4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91" t="s">
        <v>381</v>
      </c>
      <c r="B2" s="592"/>
      <c r="C2" s="593" t="str">
        <f>'справка №1-БАЛАНС'!E3</f>
        <v> </v>
      </c>
      <c r="D2" s="593"/>
      <c r="E2" s="593"/>
      <c r="F2" s="593"/>
      <c r="G2" s="593"/>
      <c r="H2" s="593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114037650</v>
      </c>
      <c r="P2" s="477"/>
      <c r="Q2" s="477"/>
      <c r="R2" s="520"/>
    </row>
    <row r="3" spans="1:18" ht="15">
      <c r="A3" s="591" t="s">
        <v>4</v>
      </c>
      <c r="B3" s="592"/>
      <c r="C3" s="594" t="str">
        <f>'справка №1-БАЛАНС'!E5</f>
        <v> </v>
      </c>
      <c r="D3" s="594"/>
      <c r="E3" s="594"/>
      <c r="F3" s="479"/>
      <c r="G3" s="479"/>
      <c r="H3" s="479"/>
      <c r="I3" s="479"/>
      <c r="J3" s="479"/>
      <c r="K3" s="479"/>
      <c r="L3" s="479"/>
      <c r="M3" s="595" t="s">
        <v>3</v>
      </c>
      <c r="N3" s="595"/>
      <c r="O3" s="476" t="str">
        <f>'справка №1-БАЛАНС'!H4</f>
        <v> </v>
      </c>
      <c r="P3" s="480"/>
      <c r="Q3" s="480"/>
      <c r="R3" s="521"/>
    </row>
    <row r="4" spans="1:18" ht="12">
      <c r="A4" s="481" t="s">
        <v>520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521</v>
      </c>
    </row>
    <row r="5" spans="1:18" s="98" customFormat="1" ht="30.75" customHeight="1">
      <c r="A5" s="596" t="s">
        <v>461</v>
      </c>
      <c r="B5" s="597"/>
      <c r="C5" s="600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605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605" t="s">
        <v>526</v>
      </c>
      <c r="R5" s="605" t="s">
        <v>527</v>
      </c>
    </row>
    <row r="6" spans="1:18" s="98" customFormat="1" ht="48">
      <c r="A6" s="598"/>
      <c r="B6" s="599"/>
      <c r="C6" s="601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606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606"/>
      <c r="R6" s="606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>
        <v>0</v>
      </c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300</v>
      </c>
      <c r="L10" s="63">
        <v>16</v>
      </c>
      <c r="M10" s="63">
        <v>0</v>
      </c>
      <c r="N10" s="72">
        <f aca="true" t="shared" si="4" ref="N10:N39">K10+L10-M10</f>
        <v>316</v>
      </c>
      <c r="O10" s="63"/>
      <c r="P10" s="63"/>
      <c r="Q10" s="72">
        <f t="shared" si="0"/>
        <v>316</v>
      </c>
      <c r="R10" s="72">
        <f t="shared" si="1"/>
        <v>402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503</v>
      </c>
      <c r="E11" s="186"/>
      <c r="F11" s="186">
        <v>0</v>
      </c>
      <c r="G11" s="72">
        <f t="shared" si="2"/>
        <v>503</v>
      </c>
      <c r="H11" s="63"/>
      <c r="I11" s="63"/>
      <c r="J11" s="72">
        <f t="shared" si="3"/>
        <v>503</v>
      </c>
      <c r="K11" s="63">
        <v>434</v>
      </c>
      <c r="L11" s="63">
        <v>13</v>
      </c>
      <c r="M11" s="63">
        <v>0</v>
      </c>
      <c r="N11" s="72">
        <f t="shared" si="4"/>
        <v>447</v>
      </c>
      <c r="O11" s="63"/>
      <c r="P11" s="63"/>
      <c r="Q11" s="72">
        <f t="shared" si="0"/>
        <v>447</v>
      </c>
      <c r="R11" s="72">
        <f t="shared" si="1"/>
        <v>56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586</v>
      </c>
      <c r="E12" s="186"/>
      <c r="F12" s="186">
        <v>0</v>
      </c>
      <c r="G12" s="72">
        <f t="shared" si="2"/>
        <v>586</v>
      </c>
      <c r="H12" s="63"/>
      <c r="I12" s="63"/>
      <c r="J12" s="72">
        <f t="shared" si="3"/>
        <v>586</v>
      </c>
      <c r="K12" s="63">
        <v>252</v>
      </c>
      <c r="L12" s="63">
        <v>14</v>
      </c>
      <c r="M12" s="63"/>
      <c r="N12" s="72">
        <f t="shared" si="4"/>
        <v>266</v>
      </c>
      <c r="O12" s="63"/>
      <c r="P12" s="63"/>
      <c r="Q12" s="72">
        <f t="shared" si="0"/>
        <v>266</v>
      </c>
      <c r="R12" s="72">
        <f t="shared" si="1"/>
        <v>320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/>
      <c r="E14" s="186"/>
      <c r="F14" s="186">
        <v>0</v>
      </c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>
        <v>0</v>
      </c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49" t="s">
        <v>842</v>
      </c>
      <c r="B15" s="371" t="s">
        <v>843</v>
      </c>
      <c r="C15" s="450" t="s">
        <v>844</v>
      </c>
      <c r="D15" s="451">
        <v>40</v>
      </c>
      <c r="E15" s="451"/>
      <c r="F15" s="451"/>
      <c r="G15" s="72">
        <f t="shared" si="2"/>
        <v>40</v>
      </c>
      <c r="H15" s="452"/>
      <c r="I15" s="452"/>
      <c r="J15" s="72">
        <f t="shared" si="3"/>
        <v>40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40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2474</v>
      </c>
      <c r="E17" s="191">
        <f>SUM(E9:E16)</f>
        <v>0</v>
      </c>
      <c r="F17" s="191">
        <f>SUM(F9:F16)</f>
        <v>0</v>
      </c>
      <c r="G17" s="72">
        <f t="shared" si="2"/>
        <v>2474</v>
      </c>
      <c r="H17" s="73">
        <f>SUM(H9:H16)</f>
        <v>0</v>
      </c>
      <c r="I17" s="73">
        <f>SUM(I9:I16)</f>
        <v>0</v>
      </c>
      <c r="J17" s="72">
        <f t="shared" si="3"/>
        <v>2474</v>
      </c>
      <c r="K17" s="73">
        <f>SUM(K9:K16)</f>
        <v>986</v>
      </c>
      <c r="L17" s="73">
        <f>SUM(L9:L16)</f>
        <v>43</v>
      </c>
      <c r="M17" s="73">
        <f>SUM(M9:M16)</f>
        <v>0</v>
      </c>
      <c r="N17" s="72">
        <f t="shared" si="4"/>
        <v>1029</v>
      </c>
      <c r="O17" s="73">
        <f>SUM(O9:O16)</f>
        <v>0</v>
      </c>
      <c r="P17" s="73">
        <f>SUM(P9:P16)</f>
        <v>0</v>
      </c>
      <c r="Q17" s="72">
        <f t="shared" si="5"/>
        <v>1029</v>
      </c>
      <c r="R17" s="72">
        <f t="shared" si="6"/>
        <v>1445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>
        <v>1</v>
      </c>
      <c r="E22" s="186"/>
      <c r="F22" s="186">
        <v>0</v>
      </c>
      <c r="G22" s="72">
        <f t="shared" si="2"/>
        <v>1</v>
      </c>
      <c r="H22" s="63"/>
      <c r="I22" s="63"/>
      <c r="J22" s="72">
        <f t="shared" si="3"/>
        <v>1</v>
      </c>
      <c r="K22" s="63">
        <v>1</v>
      </c>
      <c r="L22" s="63"/>
      <c r="M22" s="63"/>
      <c r="N22" s="72">
        <f t="shared" si="4"/>
        <v>1</v>
      </c>
      <c r="O22" s="63"/>
      <c r="P22" s="63"/>
      <c r="Q22" s="72">
        <f t="shared" si="5"/>
        <v>1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832</v>
      </c>
      <c r="C25" s="373" t="s">
        <v>579</v>
      </c>
      <c r="D25" s="187">
        <f>SUM(D21:D24)</f>
        <v>1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1</v>
      </c>
      <c r="H25" s="64">
        <f t="shared" si="7"/>
        <v>0</v>
      </c>
      <c r="I25" s="64">
        <f t="shared" si="7"/>
        <v>0</v>
      </c>
      <c r="J25" s="65">
        <f t="shared" si="3"/>
        <v>1</v>
      </c>
      <c r="K25" s="64">
        <f t="shared" si="7"/>
        <v>1</v>
      </c>
      <c r="L25" s="64">
        <f t="shared" si="7"/>
        <v>0</v>
      </c>
      <c r="M25" s="64">
        <f t="shared" si="7"/>
        <v>0</v>
      </c>
      <c r="N25" s="65">
        <f t="shared" si="4"/>
        <v>1</v>
      </c>
      <c r="O25" s="64">
        <f t="shared" si="7"/>
        <v>0</v>
      </c>
      <c r="P25" s="64">
        <f t="shared" si="7"/>
        <v>0</v>
      </c>
      <c r="Q25" s="65">
        <f t="shared" si="5"/>
        <v>1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839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840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8" customFormat="1" ht="12">
      <c r="A39" s="367" t="s">
        <v>599</v>
      </c>
      <c r="B39" s="367" t="s">
        <v>600</v>
      </c>
      <c r="C39" s="366" t="s">
        <v>601</v>
      </c>
      <c r="D39" s="566"/>
      <c r="E39" s="566"/>
      <c r="F39" s="566"/>
      <c r="G39" s="72">
        <f t="shared" si="2"/>
        <v>0</v>
      </c>
      <c r="H39" s="566"/>
      <c r="I39" s="566"/>
      <c r="J39" s="72">
        <f t="shared" si="3"/>
        <v>0</v>
      </c>
      <c r="K39" s="566"/>
      <c r="L39" s="566"/>
      <c r="M39" s="566"/>
      <c r="N39" s="72">
        <f t="shared" si="4"/>
        <v>0</v>
      </c>
      <c r="O39" s="566"/>
      <c r="P39" s="566"/>
      <c r="Q39" s="72">
        <f t="shared" si="9"/>
        <v>0</v>
      </c>
      <c r="R39" s="72">
        <f t="shared" si="10"/>
        <v>0</v>
      </c>
      <c r="S39" s="567"/>
      <c r="T39" s="567"/>
      <c r="U39" s="567"/>
      <c r="V39" s="567"/>
      <c r="W39" s="567"/>
      <c r="X39" s="567"/>
      <c r="Y39" s="567"/>
      <c r="Z39" s="567"/>
      <c r="AA39" s="567"/>
      <c r="AB39" s="567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2475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2475</v>
      </c>
      <c r="H40" s="433">
        <f t="shared" si="13"/>
        <v>0</v>
      </c>
      <c r="I40" s="433">
        <f t="shared" si="13"/>
        <v>0</v>
      </c>
      <c r="J40" s="433">
        <f t="shared" si="13"/>
        <v>2475</v>
      </c>
      <c r="K40" s="433">
        <f t="shared" si="13"/>
        <v>987</v>
      </c>
      <c r="L40" s="433">
        <f t="shared" si="13"/>
        <v>43</v>
      </c>
      <c r="M40" s="433">
        <f t="shared" si="13"/>
        <v>0</v>
      </c>
      <c r="N40" s="433">
        <f t="shared" si="13"/>
        <v>1030</v>
      </c>
      <c r="O40" s="433">
        <f t="shared" si="13"/>
        <v>0</v>
      </c>
      <c r="P40" s="433">
        <f t="shared" si="13"/>
        <v>0</v>
      </c>
      <c r="Q40" s="433">
        <f t="shared" si="13"/>
        <v>1030</v>
      </c>
      <c r="R40" s="433">
        <f t="shared" si="13"/>
        <v>1445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867</v>
      </c>
      <c r="C44" s="351"/>
      <c r="D44" s="352"/>
      <c r="E44" s="352"/>
      <c r="F44" s="352"/>
      <c r="G44" s="348"/>
      <c r="H44" s="353" t="s">
        <v>852</v>
      </c>
      <c r="I44" s="353"/>
      <c r="J44" s="353"/>
      <c r="K44" s="602"/>
      <c r="L44" s="602"/>
      <c r="M44" s="602"/>
      <c r="N44" s="602"/>
      <c r="O44" s="603" t="s">
        <v>857</v>
      </c>
      <c r="P44" s="604"/>
      <c r="Q44" s="604"/>
      <c r="R44" s="604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605</v>
      </c>
      <c r="B1" s="610"/>
      <c r="C1" s="610"/>
      <c r="D1" s="610"/>
      <c r="E1" s="610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381</v>
      </c>
      <c r="B3" s="614" t="str">
        <f>'справка №1-БАЛАНС'!E3</f>
        <v> </v>
      </c>
      <c r="C3" s="615"/>
      <c r="D3" s="520" t="s">
        <v>2</v>
      </c>
      <c r="E3" s="105">
        <f>'справка №1-БАЛАНС'!H3</f>
        <v>114037650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11" t="str">
        <f>'справка №1-БАЛАНС'!E5</f>
        <v> </v>
      </c>
      <c r="C4" s="612"/>
      <c r="D4" s="521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606</v>
      </c>
      <c r="B5" s="490"/>
      <c r="C5" s="491"/>
      <c r="D5" s="105"/>
      <c r="E5" s="492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3</v>
      </c>
      <c r="D28" s="106">
        <v>3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/>
      <c r="D35" s="106"/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2</v>
      </c>
      <c r="D38" s="103">
        <f>SUM(D39:D42)</f>
        <v>2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2</v>
      </c>
      <c r="D42" s="106">
        <v>2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5</v>
      </c>
      <c r="D43" s="102">
        <f>D24+D28+D29+D31+D30+D32+D33+D38</f>
        <v>5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5</v>
      </c>
      <c r="D44" s="101">
        <f>D43+D21+D19+D9</f>
        <v>5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85</v>
      </c>
      <c r="D71" s="103">
        <f>SUM(D72:D74)</f>
        <v>85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>
        <v>85</v>
      </c>
      <c r="D72" s="106">
        <v>85</v>
      </c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966</v>
      </c>
      <c r="D80" s="101">
        <f>SUM(D81:D84)</f>
        <v>966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966</v>
      </c>
      <c r="D81" s="106">
        <v>966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577</v>
      </c>
      <c r="D85" s="102">
        <f>SUM(D86:D90)+D94</f>
        <v>577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220</v>
      </c>
      <c r="D87" s="106">
        <v>220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34</v>
      </c>
      <c r="D89" s="106">
        <v>34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292</v>
      </c>
      <c r="D90" s="101">
        <f>SUM(D91:D93)</f>
        <v>292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39</v>
      </c>
      <c r="D91" s="106">
        <v>39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3</v>
      </c>
      <c r="D92" s="106">
        <v>3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250</v>
      </c>
      <c r="D93" s="106">
        <v>250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31</v>
      </c>
      <c r="D94" s="106">
        <v>31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411</v>
      </c>
      <c r="D95" s="106">
        <v>411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2039</v>
      </c>
      <c r="D96" s="102">
        <f>D85+D80+D75+D71+D95</f>
        <v>2039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2039</v>
      </c>
      <c r="D97" s="102">
        <f>D96+D68+D66</f>
        <v>2039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9" t="s">
        <v>776</v>
      </c>
      <c r="B107" s="609"/>
      <c r="C107" s="609"/>
      <c r="D107" s="609"/>
      <c r="E107" s="609"/>
      <c r="F107" s="60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3">
        <v>40477</v>
      </c>
      <c r="B109" s="608"/>
      <c r="C109" s="608" t="s">
        <v>853</v>
      </c>
      <c r="D109" s="608"/>
      <c r="E109" s="608"/>
      <c r="F109" s="608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7" t="s">
        <v>861</v>
      </c>
      <c r="D111" s="607"/>
      <c r="E111" s="607"/>
      <c r="F111" s="607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5" sqref="A5"/>
    </sheetView>
  </sheetViews>
  <sheetFormatPr defaultColWidth="9.00390625" defaultRowHeight="12.75"/>
  <cols>
    <col min="1" max="1" width="52.75390625" style="105" customWidth="1"/>
    <col min="2" max="2" width="9.125" style="518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3" t="s">
        <v>381</v>
      </c>
      <c r="B4" s="616" t="str">
        <f>'справка №1-БАЛАНС'!E3</f>
        <v> </v>
      </c>
      <c r="C4" s="616"/>
      <c r="D4" s="616"/>
      <c r="E4" s="616"/>
      <c r="F4" s="616"/>
      <c r="G4" s="622" t="s">
        <v>2</v>
      </c>
      <c r="H4" s="622"/>
      <c r="I4" s="494">
        <f>'справка №1-БАЛАНС'!H3</f>
        <v>114037650</v>
      </c>
    </row>
    <row r="5" spans="1:9" ht="15">
      <c r="A5" s="495" t="s">
        <v>4</v>
      </c>
      <c r="B5" s="617" t="str">
        <f>'справка №1-БАЛАНС'!E5</f>
        <v> </v>
      </c>
      <c r="C5" s="617"/>
      <c r="D5" s="617"/>
      <c r="E5" s="617"/>
      <c r="F5" s="617"/>
      <c r="G5" s="620" t="s">
        <v>3</v>
      </c>
      <c r="H5" s="621"/>
      <c r="I5" s="494" t="str">
        <f>'справка №1-БАЛАНС'!H4</f>
        <v> 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780</v>
      </c>
    </row>
    <row r="7" spans="1:9" s="514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5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5" customFormat="1" ht="15" customHeight="1">
      <c r="A30" s="415" t="s">
        <v>865</v>
      </c>
      <c r="B30" s="619"/>
      <c r="C30" s="619"/>
      <c r="D30" s="453" t="s">
        <v>815</v>
      </c>
      <c r="E30" s="618"/>
      <c r="F30" s="618"/>
      <c r="G30" s="618"/>
      <c r="H30" s="417" t="s">
        <v>777</v>
      </c>
      <c r="I30" s="618"/>
      <c r="J30" s="618"/>
    </row>
    <row r="31" spans="1:9" s="515" customFormat="1" ht="12">
      <c r="A31" s="346"/>
      <c r="B31" s="385"/>
      <c r="C31" s="346"/>
      <c r="D31" s="517"/>
      <c r="E31" s="517" t="s">
        <v>854</v>
      </c>
      <c r="F31" s="517"/>
      <c r="G31" s="517"/>
      <c r="H31" s="517"/>
      <c r="I31" s="517" t="s">
        <v>862</v>
      </c>
    </row>
    <row r="32" spans="1:9" s="515" customFormat="1" ht="12">
      <c r="A32" s="346"/>
      <c r="B32" s="385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4"/>
  <sheetViews>
    <sheetView workbookViewId="0" topLeftCell="A52">
      <selection activeCell="A12" sqref="A12"/>
    </sheetView>
  </sheetViews>
  <sheetFormatPr defaultColWidth="9.00390625" defaultRowHeight="12.75"/>
  <cols>
    <col min="1" max="1" width="56.375" style="503" customWidth="1"/>
    <col min="2" max="2" width="8.125" style="513" customWidth="1"/>
    <col min="3" max="3" width="19.75390625" style="503" customWidth="1"/>
    <col min="4" max="4" width="14.25390625" style="503" customWidth="1"/>
    <col min="5" max="5" width="17.875" style="503" customWidth="1"/>
    <col min="6" max="6" width="16.37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849</v>
      </c>
      <c r="B5" s="623" t="str">
        <f>'справка №1-БАЛАНС'!E3</f>
        <v> </v>
      </c>
      <c r="C5" s="623"/>
      <c r="D5" s="623"/>
      <c r="E5" s="564" t="s">
        <v>2</v>
      </c>
      <c r="F5" s="446">
        <f>'справка №1-БАЛАНС'!H3</f>
        <v>114037650</v>
      </c>
    </row>
    <row r="6" spans="1:13" ht="15" customHeight="1">
      <c r="A6" s="26" t="s">
        <v>866</v>
      </c>
      <c r="B6" s="624" t="str">
        <f>'справка №1-БАЛАНС'!E5</f>
        <v> </v>
      </c>
      <c r="C6" s="624"/>
      <c r="D6" s="504"/>
      <c r="E6" s="563" t="s">
        <v>3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/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825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826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827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828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829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830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831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>C65-E65</f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>C66-E66</f>
        <v>0</v>
      </c>
    </row>
    <row r="67" spans="1:6" ht="12.75">
      <c r="A67" s="35">
        <v>15</v>
      </c>
      <c r="B67" s="36"/>
      <c r="C67" s="436"/>
      <c r="D67" s="436"/>
      <c r="E67" s="436"/>
      <c r="F67" s="438">
        <f>C67-E67</f>
        <v>0</v>
      </c>
    </row>
    <row r="68" spans="1:16" ht="14.25" customHeight="1">
      <c r="A68" s="37" t="s">
        <v>832</v>
      </c>
      <c r="B68" s="38" t="s">
        <v>833</v>
      </c>
      <c r="C68" s="425">
        <f>SUM(C63:C67)</f>
        <v>0</v>
      </c>
      <c r="D68" s="425"/>
      <c r="E68" s="425">
        <f>SUM(E63:E67)</f>
        <v>0</v>
      </c>
      <c r="F68" s="437">
        <f>SUM(F63:F67)</f>
        <v>0</v>
      </c>
      <c r="G68" s="510"/>
      <c r="H68" s="510"/>
      <c r="I68" s="510"/>
      <c r="J68" s="510"/>
      <c r="K68" s="510"/>
      <c r="L68" s="510"/>
      <c r="M68" s="510"/>
      <c r="N68" s="510"/>
      <c r="O68" s="510"/>
      <c r="P68" s="510"/>
    </row>
    <row r="69" spans="1:16" ht="20.25" customHeight="1">
      <c r="A69" s="40" t="s">
        <v>834</v>
      </c>
      <c r="B69" s="38" t="s">
        <v>835</v>
      </c>
      <c r="C69" s="425">
        <f>C68+C61+C44+C27</f>
        <v>0</v>
      </c>
      <c r="D69" s="425"/>
      <c r="E69" s="425">
        <f>E68+E61+E44+E27</f>
        <v>0</v>
      </c>
      <c r="F69" s="437">
        <f>F68+F61+F44+F27</f>
        <v>0</v>
      </c>
      <c r="G69" s="510"/>
      <c r="H69" s="510"/>
      <c r="I69" s="510"/>
      <c r="J69" s="510"/>
      <c r="K69" s="510"/>
      <c r="L69" s="510"/>
      <c r="M69" s="510"/>
      <c r="N69" s="510"/>
      <c r="O69" s="510"/>
      <c r="P69" s="510"/>
    </row>
    <row r="70" spans="1:6" ht="19.5" customHeight="1">
      <c r="A70" s="41"/>
      <c r="B70" s="42"/>
      <c r="C70" s="43"/>
      <c r="D70" s="43"/>
      <c r="E70" s="43"/>
      <c r="F70" s="43"/>
    </row>
    <row r="71" spans="1:6" ht="12.75">
      <c r="A71" s="571">
        <v>40477</v>
      </c>
      <c r="B71" s="447"/>
      <c r="C71" s="625" t="s">
        <v>855</v>
      </c>
      <c r="D71" s="625"/>
      <c r="E71" s="625"/>
      <c r="F71" s="625"/>
    </row>
    <row r="72" spans="1:6" ht="12.75">
      <c r="A72" s="511"/>
      <c r="B72" s="512"/>
      <c r="C72" s="511"/>
      <c r="D72" s="511"/>
      <c r="E72" s="511"/>
      <c r="F72" s="511"/>
    </row>
    <row r="73" spans="1:6" ht="12.75">
      <c r="A73" s="511"/>
      <c r="B73" s="512"/>
      <c r="C73" s="625" t="s">
        <v>863</v>
      </c>
      <c r="D73" s="625"/>
      <c r="E73" s="625"/>
      <c r="F73" s="625"/>
    </row>
    <row r="74" spans="3:5" ht="12.75">
      <c r="C74" s="511"/>
      <c r="E74" s="511"/>
    </row>
  </sheetData>
  <sheetProtection/>
  <mergeCells count="4">
    <mergeCell ref="B5:D5"/>
    <mergeCell ref="B6:C6"/>
    <mergeCell ref="C73:F73"/>
    <mergeCell ref="C71:F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6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SERVER</cp:lastModifiedBy>
  <cp:lastPrinted>2010-10-26T08:24:04Z</cp:lastPrinted>
  <dcterms:created xsi:type="dcterms:W3CDTF">2000-06-29T12:02:40Z</dcterms:created>
  <dcterms:modified xsi:type="dcterms:W3CDTF">2010-10-26T08:29:01Z</dcterms:modified>
  <cp:category/>
  <cp:version/>
  <cp:contentType/>
  <cp:contentStatus/>
</cp:coreProperties>
</file>